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Návod" sheetId="1" r:id="rId1"/>
    <sheet name="Kalkulátor" sheetId="2" r:id="rId2"/>
    <sheet name="Ceník" sheetId="3" r:id="rId3"/>
  </sheets>
  <calcPr calcId="125725"/>
  <extLst>
    <ext uri="GoogleSheetsCustomDataVersion1">
      <go:sheetsCustomData xmlns:go="http://customooxmlschemas.google.com/" r:id="rId7" roundtripDataSignature="AMtx7mhOQSChJqScYB28Z2BgwYQhifYWhA=="/>
    </ext>
  </extLst>
</workbook>
</file>

<file path=xl/calcChain.xml><?xml version="1.0" encoding="utf-8"?>
<calcChain xmlns="http://schemas.openxmlformats.org/spreadsheetml/2006/main">
  <c r="A31" i="3"/>
  <c r="A24"/>
  <c r="A13"/>
  <c r="A2"/>
  <c r="A1"/>
  <c r="J23" i="2"/>
  <c r="J22"/>
  <c r="J21"/>
  <c r="H21"/>
  <c r="H20"/>
  <c r="J20" s="1"/>
  <c r="P12"/>
  <c r="F12"/>
  <c r="R10"/>
  <c r="R12" s="1"/>
  <c r="P10"/>
  <c r="N10"/>
  <c r="N12" s="1"/>
  <c r="L10"/>
  <c r="L12" s="1"/>
  <c r="J10"/>
  <c r="J12" s="1"/>
  <c r="H10"/>
  <c r="H12" s="1"/>
  <c r="F10"/>
  <c r="D10"/>
  <c r="D12" s="1"/>
  <c r="R9"/>
  <c r="R11" s="1"/>
  <c r="P9"/>
  <c r="P11" s="1"/>
  <c r="N9"/>
  <c r="N11" s="1"/>
  <c r="L9"/>
  <c r="L11" s="1"/>
  <c r="J9"/>
  <c r="J11" s="1"/>
  <c r="H9"/>
  <c r="H11" s="1"/>
  <c r="F9"/>
  <c r="F11" s="1"/>
  <c r="D9"/>
  <c r="D11" s="1"/>
  <c r="R8"/>
  <c r="P8"/>
  <c r="N8"/>
  <c r="L8"/>
  <c r="J8"/>
  <c r="H8"/>
  <c r="F8"/>
  <c r="D8"/>
  <c r="D26" l="1"/>
  <c r="H19"/>
  <c r="J19" s="1"/>
  <c r="D27" l="1"/>
  <c r="D28"/>
  <c r="D29"/>
  <c r="D30"/>
</calcChain>
</file>

<file path=xl/sharedStrings.xml><?xml version="1.0" encoding="utf-8"?>
<sst xmlns="http://schemas.openxmlformats.org/spreadsheetml/2006/main" count="121" uniqueCount="86">
  <si>
    <t>Vážení zákazníci,</t>
  </si>
  <si>
    <t>v tomto kalkulačním programu si můžete rychle vypočítat cenu zakázky na skleněný obklad.   </t>
  </si>
  <si>
    <t>Jak vyplnit kalkulační tabulku</t>
  </si>
  <si>
    <t>Kalkulační tabulku naleznete na záložce "Kalkulátor" v tomto sešitu</t>
  </si>
  <si>
    <t>- do takto označených polí vepisujte hodnoty</t>
  </si>
  <si>
    <t>- v takto označených polích vybírejte z roletového menu</t>
  </si>
  <si>
    <t>Výběr typu skla</t>
  </si>
  <si>
    <t>Čiré sklo FLOAT kalené +v  tl. 4, 5, 10 mm</t>
  </si>
  <si>
    <t>Toto sklo je bezpečnostní, kalené, které je možno lakovat nebo laminovat s motivem (za vysokých teplot se zalaminuje k jedné skleněné desce). Fólie patří mezi špičku na trhu, má vynikající vlastnosti, jako například soudržnost. Lakujeme do barevných odstínů dle vzorníku RAL a NCS, metalické Creative Metallic nebo odstíny barev s perletí. Barvu si vybírá zákazník při zaměření. Kalené sklo je odolnější vůči rozbití a odolává teplotám min. 200°C. Sklo je mírně nazelenalé a lehce zkresluje výslednou barvu.</t>
  </si>
  <si>
    <t>Extračiré sklo DIAMANT kalené v tl. 4, 5, 10 mm</t>
  </si>
  <si>
    <t>Mechanická i tepelná odolnost je shodná s čirým kaleným sklem Float. U skla Diamant bude výsledná barva, díky speciální úpravě při výrobě skloviny, téměř shodná se vzorníkem barev. Toto sklo je nezbytné k dosažení sněhově bílé barvy (např. RAL 9003) a správného vzhledu světlých barev.</t>
  </si>
  <si>
    <t>Výběr skel dle technologie</t>
  </si>
  <si>
    <t>Skupina A</t>
  </si>
  <si>
    <t>Grafosklo jednovrstvé</t>
  </si>
  <si>
    <t>Skupina B</t>
  </si>
  <si>
    <t>Jednobarevná skla – RAL K7 + NCS</t>
  </si>
  <si>
    <t>Skupina C</t>
  </si>
  <si>
    <t>Jednobarevná skla metalická – Creative metallic</t>
  </si>
  <si>
    <t>Skupina D</t>
  </si>
  <si>
    <t>Jednobarevná skla perleť – stříbrná, zlatá, broznová</t>
  </si>
  <si>
    <t>Nechte si kalkulaci zpracovat od nás</t>
  </si>
  <si>
    <t xml:space="preserve">Pokud si sami na kalkulaci obkladu netroufáte, rádi Vám cenovou nabídku vypracujeme. Abychom byli schopni stanovit cenu realizace co nejpřesněji, budeme od Vás potřebovat tyto údaje:													
1. rozměry obkládaného prostoru včetně specifikace výřezů a nepravidelných tvarů (nejlépe okótovaný náčrt jednotlivých skleněných tabulí). Ideální je připojit i fotografie prostoru pro vytvoření grafického návrhu.										
2. v případě, že požadujete kompletní servis se zaměřením, dopravou a montáží, uveďte místo, kde se bude zakázka realizovat.			3. pro rychlejší komunikaci pro případ dotazů nebo upřesnění poptávky, uveďte kromě e-mailu i Vaše telefonní číslo													</t>
  </si>
  <si>
    <t>Cenová nabídka Grafoskla®</t>
  </si>
  <si>
    <t>Tabule č. 1</t>
  </si>
  <si>
    <t>Tabule č. 2</t>
  </si>
  <si>
    <t>Tabule č. 3</t>
  </si>
  <si>
    <t>Tabule č. 4</t>
  </si>
  <si>
    <t>Tabule č. 5</t>
  </si>
  <si>
    <t>Tabule č. 6</t>
  </si>
  <si>
    <t>Tabule č. 7</t>
  </si>
  <si>
    <t>Tabule č. 8</t>
  </si>
  <si>
    <t>Šířka (mm)</t>
  </si>
  <si>
    <t>Výška (mm)</t>
  </si>
  <si>
    <t>Sklo</t>
  </si>
  <si>
    <t>A1 Float 4mm – obdélník, čtverec (bez výřezů)</t>
  </si>
  <si>
    <t>---- VYBRAT ----</t>
  </si>
  <si>
    <t>Typ</t>
  </si>
  <si>
    <t>Cena za m2</t>
  </si>
  <si>
    <t>Počet m2</t>
  </si>
  <si>
    <t>Cena za sklo</t>
  </si>
  <si>
    <t>Vzdálenost mezi montážní skupinou a adresou zákazníka</t>
  </si>
  <si>
    <t>Cena za jednotku</t>
  </si>
  <si>
    <t>Počet jednotek</t>
  </si>
  <si>
    <t>Cena celkem</t>
  </si>
  <si>
    <t>Doprava z výroby na sklad montážníka</t>
  </si>
  <si>
    <t>Doprava na zaměření</t>
  </si>
  <si>
    <t>Doprava na montáž</t>
  </si>
  <si>
    <t>Zaměření - paušální cena za 1 kuchyňskou linku</t>
  </si>
  <si>
    <t>Montáž - paušální cena za 1 kuchyňskou linku</t>
  </si>
  <si>
    <t>Celkem bez DPH</t>
  </si>
  <si>
    <t>DPH 15%</t>
  </si>
  <si>
    <t>DPH 21%</t>
  </si>
  <si>
    <t>Cena s DPH 15%</t>
  </si>
  <si>
    <t>Cena s DPH 21%</t>
  </si>
  <si>
    <t>-</t>
  </si>
  <si>
    <t>A - Grafosklo jednovrstvé</t>
  </si>
  <si>
    <t>A2 Float 4mm – atypický tvar, včetně všech výřezů, otvorů a opracování</t>
  </si>
  <si>
    <t>A3 Float 5mm – obdélník, čtverec (bez výřezů)</t>
  </si>
  <si>
    <t>A4 Float 5mm – atypický tvar, včetně všech výřezů, otvorů a opracování</t>
  </si>
  <si>
    <t>A5 Float 10mm – atypický tvar, včetně všech výřezů, otvorů a opracování</t>
  </si>
  <si>
    <t>A6 Extra čiré sklo 4mm – obdélník, čtverec (bez výřezů)</t>
  </si>
  <si>
    <t>A7 Extra čiré sklo 4mm – atypický tvar, včetně všech výřezů, otvorů a opracování</t>
  </si>
  <si>
    <t>A8 Extra čiré sklo 5mm – obdélník, čtverec (bez výřezů)</t>
  </si>
  <si>
    <t>A9 Extra čiré sklo 5mm – atypický tvar, včetně všech výřezů, otvorů a opracování</t>
  </si>
  <si>
    <t>A10 Extra čiré sklo 10mm – atypický tvar, včetně všech výřezů, otvorů a opracování</t>
  </si>
  <si>
    <t>B1 Float 4mm – obdélník, čtverec (bez výřezů)</t>
  </si>
  <si>
    <t>B - Jednobarevná skla – RAL K7 + NCS</t>
  </si>
  <si>
    <t>B2 Float 4mm – atypický tvar, včetně všech výřezů, otvorů a opracování</t>
  </si>
  <si>
    <t>B3 Float 5mm – obdélník, čtverec (bez výřezů)</t>
  </si>
  <si>
    <t>B4 Float 5mm – atypický tvar, včetně všech výřezů, otvorů a opracování</t>
  </si>
  <si>
    <t>B5 Float 10mm – atypický tvar, včetně všech výřezů, otvorů a opracování</t>
  </si>
  <si>
    <t>B6 Extra čiré sklo 4mm – obdélník, čtverec (bez výřezů)</t>
  </si>
  <si>
    <t>B7 Extra čiré sklo 4mm – atypický tvar, včetně všech výřezů, otvorů a opracování</t>
  </si>
  <si>
    <t>B8 Extra čiré sklo 5mm – obdélník, čtverec (bez výřezů)</t>
  </si>
  <si>
    <t>B9 Extra čiré sklo 5mm – atypický tvar, včetně všech výřezů, otvorů a opracování</t>
  </si>
  <si>
    <t>B10 Extra čiré sklo 10mm – atypický tvar, včetně všech výřezů, otvorů a opracování</t>
  </si>
  <si>
    <t>C1 Float 5mm – obdélník, čtverec (bez výřezů)</t>
  </si>
  <si>
    <t>C - Jednobarevná skla metalická – Creative metallic</t>
  </si>
  <si>
    <t>C2 Float 5mm – atypický tvar, včetně všech výřezů, otvorů a opracování</t>
  </si>
  <si>
    <t>C3 Float 10mm – atypický tvar, včetně všech výřezů, otvorů a opracování</t>
  </si>
  <si>
    <t>C4 Extra čiré sklo 5mm – obdélník, čtverec (bez výřezů)</t>
  </si>
  <si>
    <t>C5 Extra čiré sklo 5mm – atypický tvar, včetně všech výřezů, otvorů a opracování</t>
  </si>
  <si>
    <t>C6 Extra čiré sklo 10mm – atypický tvar, včetně všech výřezů, otvorů a opracování</t>
  </si>
  <si>
    <t>D1 Float 5mm – atypický tvar, včetně všech výřezů, otvorů a opracování AA</t>
  </si>
  <si>
    <t>D - Jednobarevná skla perleť – stříbrná, zlatá, broznová</t>
  </si>
  <si>
    <t>D2 Extra čiré sklo 5mm – atypický tvar, včetně všech výřezů, otvorů a opracování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</si>
</sst>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0&quot; km&quot;"/>
    <numFmt numFmtId="166" formatCode="0&quot; ks&quot;"/>
  </numFmts>
  <fonts count="13">
    <font>
      <sz val="11"/>
      <color theme="1"/>
      <name val="Arial"/>
    </font>
    <font>
      <sz val="11"/>
      <color theme="1"/>
      <name val="Calibri"/>
    </font>
    <font>
      <b/>
      <sz val="11"/>
      <color rgb="FF000000"/>
      <name val="Arial"/>
    </font>
    <font>
      <sz val="11"/>
      <name val="Arial"/>
    </font>
    <font>
      <b/>
      <sz val="11"/>
      <color rgb="FFFF0000"/>
      <name val="Arial"/>
    </font>
    <font>
      <b/>
      <sz val="11"/>
      <color rgb="FFFF9900"/>
      <name val="Arial"/>
    </font>
    <font>
      <sz val="10"/>
      <color rgb="FF000000"/>
      <name val="Arial"/>
    </font>
    <font>
      <sz val="11"/>
      <color rgb="FFFEF2CB"/>
      <name val="Calibri"/>
    </font>
    <font>
      <sz val="10"/>
      <color rgb="FFFF9900"/>
      <name val="Arial"/>
    </font>
    <font>
      <b/>
      <sz val="10"/>
      <color rgb="FF000000"/>
      <name val="Arial"/>
    </font>
    <font>
      <b/>
      <sz val="11"/>
      <color theme="1"/>
      <name val="Calibri"/>
    </font>
    <font>
      <sz val="11"/>
      <color rgb="FF000000"/>
      <name val="Calibri"/>
    </font>
    <font>
      <b/>
      <sz val="2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0" fontId="10" fillId="0" borderId="50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4" borderId="51" xfId="0" applyFont="1" applyFill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3" borderId="56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1" fillId="2" borderId="58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6" fontId="1" fillId="2" borderId="58" xfId="0" applyNumberFormat="1" applyFont="1" applyFill="1" applyBorder="1" applyAlignment="1">
      <alignment horizontal="center"/>
    </xf>
    <xf numFmtId="164" fontId="1" fillId="2" borderId="59" xfId="0" applyNumberFormat="1" applyFont="1" applyFill="1" applyBorder="1" applyAlignment="1">
      <alignment horizontal="center"/>
    </xf>
    <xf numFmtId="0" fontId="1" fillId="2" borderId="58" xfId="0" applyFont="1" applyFill="1" applyBorder="1"/>
    <xf numFmtId="165" fontId="1" fillId="2" borderId="5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9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6" xfId="0" applyFont="1" applyBorder="1"/>
    <xf numFmtId="0" fontId="3" fillId="0" borderId="18" xfId="0" applyFont="1" applyBorder="1"/>
    <xf numFmtId="0" fontId="11" fillId="2" borderId="20" xfId="0" applyFont="1" applyFill="1" applyBorder="1" applyAlignment="1">
      <alignment horizontal="left"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0" xfId="0" applyFont="1" applyAlignment="1"/>
    <xf numFmtId="0" fontId="3" fillId="0" borderId="35" xfId="0" applyFont="1" applyBorder="1"/>
    <xf numFmtId="0" fontId="3" fillId="0" borderId="17" xfId="0" applyFont="1" applyBorder="1"/>
    <xf numFmtId="0" fontId="3" fillId="0" borderId="36" xfId="0" applyFont="1" applyBorder="1"/>
    <xf numFmtId="0" fontId="6" fillId="2" borderId="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6" fillId="2" borderId="32" xfId="0" applyFont="1" applyFill="1" applyBorder="1" applyAlignment="1">
      <alignment vertical="center" wrapText="1"/>
    </xf>
    <xf numFmtId="0" fontId="3" fillId="0" borderId="33" xfId="0" applyFont="1" applyBorder="1"/>
    <xf numFmtId="0" fontId="3" fillId="0" borderId="34" xfId="0" applyFont="1" applyBorder="1"/>
    <xf numFmtId="0" fontId="10" fillId="2" borderId="37" xfId="0" applyFont="1" applyFill="1" applyBorder="1" applyAlignment="1">
      <alignment horizontal="center"/>
    </xf>
    <xf numFmtId="0" fontId="3" fillId="0" borderId="38" xfId="0" applyFont="1" applyBorder="1"/>
    <xf numFmtId="0" fontId="11" fillId="2" borderId="13" xfId="0" applyFont="1" applyFill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2" borderId="39" xfId="0" applyFont="1" applyFill="1" applyBorder="1" applyAlignment="1">
      <alignment horizontal="center"/>
    </xf>
    <xf numFmtId="0" fontId="3" fillId="0" borderId="40" xfId="0" applyFont="1" applyBorder="1"/>
    <xf numFmtId="0" fontId="11" fillId="2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0" fillId="2" borderId="44" xfId="0" applyFont="1" applyFill="1" applyBorder="1" applyAlignment="1">
      <alignment horizontal="center"/>
    </xf>
    <xf numFmtId="0" fontId="3" fillId="0" borderId="45" xfId="0" applyFont="1" applyBorder="1"/>
    <xf numFmtId="0" fontId="6" fillId="2" borderId="13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3" fillId="0" borderId="25" xfId="0" applyFont="1" applyBorder="1"/>
    <xf numFmtId="0" fontId="3" fillId="0" borderId="26" xfId="0" applyFont="1" applyBorder="1"/>
    <xf numFmtId="0" fontId="6" fillId="2" borderId="23" xfId="0" applyFont="1" applyFill="1" applyBorder="1" applyAlignment="1">
      <alignment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" fillId="2" borderId="39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3" fillId="0" borderId="62" xfId="0" applyFont="1" applyBorder="1"/>
    <xf numFmtId="0" fontId="3" fillId="0" borderId="63" xfId="0" applyFont="1" applyBorder="1"/>
    <xf numFmtId="0" fontId="1" fillId="2" borderId="48" xfId="0" applyFont="1" applyFill="1" applyBorder="1" applyAlignment="1">
      <alignment horizontal="center" vertical="top"/>
    </xf>
    <xf numFmtId="0" fontId="3" fillId="0" borderId="49" xfId="0" applyFont="1" applyBorder="1"/>
    <xf numFmtId="0" fontId="1" fillId="2" borderId="37" xfId="0" applyFont="1" applyFill="1" applyBorder="1" applyAlignment="1">
      <alignment horizontal="left"/>
    </xf>
    <xf numFmtId="0" fontId="3" fillId="0" borderId="61" xfId="0" applyFont="1" applyBorder="1"/>
    <xf numFmtId="164" fontId="1" fillId="2" borderId="37" xfId="0" applyNumberFormat="1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53" xfId="0" applyFont="1" applyFill="1" applyBorder="1" applyAlignment="1">
      <alignment horizontal="left"/>
    </xf>
    <xf numFmtId="0" fontId="3" fillId="0" borderId="54" xfId="0" applyFont="1" applyBorder="1"/>
    <xf numFmtId="0" fontId="3" fillId="0" borderId="55" xfId="0" applyFont="1" applyBorder="1"/>
    <xf numFmtId="0" fontId="1" fillId="2" borderId="37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609599</xdr:colOff>
      <xdr:row>1</xdr:row>
      <xdr:rowOff>0</xdr:rowOff>
    </xdr:from>
    <xdr:ext cx="1533525" cy="61341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499" y="190500"/>
          <a:ext cx="1533525" cy="61341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190499</xdr:rowOff>
    </xdr:from>
    <xdr:ext cx="990600" cy="4476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499"/>
          <a:ext cx="990600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tabSelected="1" workbookViewId="0"/>
  </sheetViews>
  <sheetFormatPr defaultColWidth="12.625" defaultRowHeight="15" customHeight="1"/>
  <cols>
    <col min="1" max="1" width="4.5" customWidth="1"/>
    <col min="2" max="15" width="8" customWidth="1"/>
    <col min="16" max="26" width="7.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5"/>
      <c r="N2" s="66"/>
      <c r="O2" s="6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64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42"/>
      <c r="N3" s="42"/>
      <c r="O3" s="68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9"/>
      <c r="N4" s="69"/>
      <c r="O4" s="7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46" t="s">
        <v>3</v>
      </c>
      <c r="C6" s="40"/>
      <c r="D6" s="40"/>
      <c r="E6" s="40"/>
      <c r="F6" s="34"/>
      <c r="G6" s="4"/>
      <c r="H6" s="73" t="s">
        <v>4</v>
      </c>
      <c r="I6" s="55"/>
      <c r="J6" s="55"/>
      <c r="K6" s="55"/>
      <c r="L6" s="55"/>
      <c r="M6" s="55"/>
      <c r="N6" s="55"/>
      <c r="O6" s="5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35"/>
      <c r="C7" s="44"/>
      <c r="D7" s="44"/>
      <c r="E7" s="44"/>
      <c r="F7" s="36"/>
      <c r="G7" s="5"/>
      <c r="H7" s="74" t="s">
        <v>5</v>
      </c>
      <c r="I7" s="38"/>
      <c r="J7" s="38"/>
      <c r="K7" s="38"/>
      <c r="L7" s="38"/>
      <c r="M7" s="38"/>
      <c r="N7" s="38"/>
      <c r="O7" s="3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1"/>
      <c r="B10" s="33" t="s">
        <v>7</v>
      </c>
      <c r="C10" s="34"/>
      <c r="D10" s="77" t="s">
        <v>8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1"/>
      <c r="B11" s="75"/>
      <c r="C11" s="76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1"/>
      <c r="B12" s="47" t="s">
        <v>9</v>
      </c>
      <c r="C12" s="48"/>
      <c r="D12" s="49" t="s">
        <v>10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1"/>
      <c r="B13" s="35"/>
      <c r="C13" s="36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2" t="s">
        <v>11</v>
      </c>
      <c r="C15" s="2"/>
      <c r="D15" s="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52" t="s">
        <v>12</v>
      </c>
      <c r="C16" s="53"/>
      <c r="D16" s="54" t="s">
        <v>13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57" t="s">
        <v>14</v>
      </c>
      <c r="C17" s="58"/>
      <c r="D17" s="59" t="s">
        <v>15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57" t="s">
        <v>16</v>
      </c>
      <c r="C18" s="58"/>
      <c r="D18" s="59" t="s">
        <v>17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71" t="s">
        <v>18</v>
      </c>
      <c r="C19" s="72"/>
      <c r="D19" s="37" t="s">
        <v>19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thickBot="1">
      <c r="A21" s="1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46" t="s">
        <v>21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00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00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1"/>
      <c r="B25" s="100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0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thickBot="1">
      <c r="A26" s="1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sheetProtection password="CCCB" sheet="1" objects="1" scenarios="1"/>
  <mergeCells count="19">
    <mergeCell ref="B2:L2"/>
    <mergeCell ref="B3:L3"/>
    <mergeCell ref="M2:O4"/>
    <mergeCell ref="B18:C18"/>
    <mergeCell ref="B19:C19"/>
    <mergeCell ref="B6:F7"/>
    <mergeCell ref="H6:O6"/>
    <mergeCell ref="H7:O7"/>
    <mergeCell ref="B10:C11"/>
    <mergeCell ref="D10:O11"/>
    <mergeCell ref="D19:O19"/>
    <mergeCell ref="B12:C13"/>
    <mergeCell ref="D12:O13"/>
    <mergeCell ref="B16:C16"/>
    <mergeCell ref="D16:O16"/>
    <mergeCell ref="B17:C17"/>
    <mergeCell ref="D17:O17"/>
    <mergeCell ref="D18:O18"/>
    <mergeCell ref="B22:O26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F26" sqref="F26"/>
    </sheetView>
  </sheetViews>
  <sheetFormatPr defaultColWidth="12.625" defaultRowHeight="15" customHeight="1"/>
  <cols>
    <col min="1" max="1" width="2.875" customWidth="1"/>
    <col min="2" max="2" width="13.75" customWidth="1"/>
    <col min="3" max="3" width="1.25" customWidth="1"/>
    <col min="4" max="4" width="25" customWidth="1"/>
    <col min="5" max="5" width="1.25" customWidth="1"/>
    <col min="6" max="6" width="25" customWidth="1"/>
    <col min="7" max="7" width="1.25" customWidth="1"/>
    <col min="8" max="8" width="25" customWidth="1"/>
    <col min="9" max="9" width="1.25" customWidth="1"/>
    <col min="10" max="10" width="25" customWidth="1"/>
    <col min="11" max="11" width="1.25" customWidth="1"/>
    <col min="12" max="12" width="25" customWidth="1"/>
    <col min="13" max="13" width="1.25" customWidth="1"/>
    <col min="14" max="14" width="25" customWidth="1"/>
    <col min="15" max="15" width="1.25" customWidth="1"/>
    <col min="16" max="16" width="25" customWidth="1"/>
    <col min="17" max="17" width="1.25" customWidth="1"/>
    <col min="18" max="18" width="25" customWidth="1"/>
    <col min="19" max="26" width="7.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>
      <c r="A2" s="1"/>
      <c r="B2" s="85"/>
      <c r="C2" s="1"/>
      <c r="D2" s="9" t="s">
        <v>22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"/>
      <c r="B3" s="8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0" t="s">
        <v>23</v>
      </c>
      <c r="E4" s="1"/>
      <c r="F4" s="10" t="s">
        <v>24</v>
      </c>
      <c r="G4" s="1"/>
      <c r="H4" s="10" t="s">
        <v>25</v>
      </c>
      <c r="I4" s="1"/>
      <c r="J4" s="10" t="s">
        <v>26</v>
      </c>
      <c r="K4" s="1"/>
      <c r="L4" s="10" t="s">
        <v>27</v>
      </c>
      <c r="M4" s="1"/>
      <c r="N4" s="10" t="s">
        <v>28</v>
      </c>
      <c r="O4" s="1"/>
      <c r="P4" s="10" t="s">
        <v>29</v>
      </c>
      <c r="Q4" s="1"/>
      <c r="R4" s="10" t="s">
        <v>30</v>
      </c>
      <c r="S4" s="1"/>
      <c r="T4" s="1"/>
      <c r="U4" s="1"/>
      <c r="V4" s="1"/>
      <c r="W4" s="1"/>
      <c r="X4" s="1"/>
      <c r="Y4" s="1"/>
      <c r="Z4" s="1"/>
    </row>
    <row r="5" spans="1:26">
      <c r="A5" s="1"/>
      <c r="B5" s="1" t="s">
        <v>31</v>
      </c>
      <c r="C5" s="1"/>
      <c r="D5" s="11">
        <v>1000</v>
      </c>
      <c r="E5" s="1"/>
      <c r="F5" s="11"/>
      <c r="G5" s="1"/>
      <c r="H5" s="11"/>
      <c r="I5" s="1"/>
      <c r="J5" s="11"/>
      <c r="K5" s="1"/>
      <c r="L5" s="11"/>
      <c r="M5" s="1"/>
      <c r="N5" s="11"/>
      <c r="O5" s="1"/>
      <c r="P5" s="11"/>
      <c r="Q5" s="1"/>
      <c r="R5" s="1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 t="s">
        <v>32</v>
      </c>
      <c r="C6" s="1"/>
      <c r="D6" s="11">
        <v>2000</v>
      </c>
      <c r="E6" s="1"/>
      <c r="F6" s="11"/>
      <c r="G6" s="1"/>
      <c r="H6" s="11"/>
      <c r="I6" s="1"/>
      <c r="J6" s="11"/>
      <c r="K6" s="1"/>
      <c r="L6" s="11"/>
      <c r="M6" s="1"/>
      <c r="N6" s="11"/>
      <c r="O6" s="1"/>
      <c r="P6" s="11"/>
      <c r="Q6" s="1"/>
      <c r="R6" s="11"/>
      <c r="S6" s="1"/>
      <c r="T6" s="1"/>
      <c r="U6" s="1"/>
      <c r="V6" s="1"/>
      <c r="W6" s="1"/>
      <c r="X6" s="1"/>
      <c r="Y6" s="1"/>
      <c r="Z6" s="1"/>
    </row>
    <row r="7" spans="1:26" ht="46.5" customHeight="1">
      <c r="A7" s="1"/>
      <c r="B7" s="12" t="s">
        <v>33</v>
      </c>
      <c r="C7" s="1"/>
      <c r="D7" s="13" t="s">
        <v>34</v>
      </c>
      <c r="E7" s="12"/>
      <c r="F7" s="13" t="s">
        <v>35</v>
      </c>
      <c r="G7" s="12"/>
      <c r="H7" s="13" t="s">
        <v>35</v>
      </c>
      <c r="I7" s="12"/>
      <c r="J7" s="13" t="s">
        <v>35</v>
      </c>
      <c r="K7" s="12"/>
      <c r="L7" s="13" t="s">
        <v>35</v>
      </c>
      <c r="M7" s="12"/>
      <c r="N7" s="13" t="s">
        <v>35</v>
      </c>
      <c r="O7" s="12"/>
      <c r="P7" s="13" t="s">
        <v>35</v>
      </c>
      <c r="Q7" s="12"/>
      <c r="R7" s="13" t="s">
        <v>35</v>
      </c>
      <c r="S7" s="1"/>
      <c r="T7" s="1"/>
      <c r="U7" s="1"/>
      <c r="V7" s="1"/>
      <c r="W7" s="1"/>
      <c r="X7" s="1"/>
      <c r="Y7" s="1"/>
      <c r="Z7" s="1"/>
    </row>
    <row r="8" spans="1:26">
      <c r="A8" s="1"/>
      <c r="B8" s="1" t="s">
        <v>36</v>
      </c>
      <c r="C8" s="1"/>
      <c r="D8" s="14" t="str">
        <f>VLOOKUP(D7,Ceník!$A$1:$C$33,3,0)</f>
        <v>A - Grafosklo jednovrstvé</v>
      </c>
      <c r="E8" s="12"/>
      <c r="F8" s="14" t="str">
        <f>VLOOKUP(F7,Ceník!$A$1:$C$33,3,0)</f>
        <v>-</v>
      </c>
      <c r="G8" s="12"/>
      <c r="H8" s="14" t="str">
        <f>VLOOKUP(H7,Ceník!$A$1:$C$33,3,0)</f>
        <v>-</v>
      </c>
      <c r="I8" s="12"/>
      <c r="J8" s="14" t="str">
        <f>VLOOKUP(J7,Ceník!$A$1:$C$33,3,0)</f>
        <v>-</v>
      </c>
      <c r="K8" s="12"/>
      <c r="L8" s="14" t="str">
        <f>VLOOKUP(L7,Ceník!$A$1:$C$33,3,0)</f>
        <v>-</v>
      </c>
      <c r="M8" s="12"/>
      <c r="N8" s="14" t="str">
        <f>VLOOKUP(N7,Ceník!$A$1:$C$33,3,0)</f>
        <v>-</v>
      </c>
      <c r="O8" s="12"/>
      <c r="P8" s="14" t="str">
        <f>VLOOKUP(P7,Ceník!$A$1:$C$33,3,0)</f>
        <v>-</v>
      </c>
      <c r="Q8" s="12"/>
      <c r="R8" s="14" t="str">
        <f>VLOOKUP(R7,Ceník!$A$1:$C$33,3,0)</f>
        <v>-</v>
      </c>
      <c r="S8" s="1"/>
      <c r="T8" s="1"/>
      <c r="U8" s="1"/>
      <c r="V8" s="1"/>
      <c r="W8" s="1"/>
      <c r="X8" s="1"/>
      <c r="Y8" s="1"/>
      <c r="Z8" s="1"/>
    </row>
    <row r="9" spans="1:26">
      <c r="A9" s="1"/>
      <c r="B9" s="1" t="s">
        <v>37</v>
      </c>
      <c r="C9" s="1"/>
      <c r="D9" s="15">
        <f>VLOOKUP(D7,Ceník!$A$1:$B$33,2,0)</f>
        <v>3840</v>
      </c>
      <c r="E9" s="12"/>
      <c r="F9" s="15">
        <f>VLOOKUP(F7,Ceník!$A$1:$B$33,2,0)</f>
        <v>0</v>
      </c>
      <c r="G9" s="12"/>
      <c r="H9" s="15">
        <f>VLOOKUP(H7,Ceník!$A$1:$B$33,2,0)</f>
        <v>0</v>
      </c>
      <c r="I9" s="12"/>
      <c r="J9" s="15">
        <f>VLOOKUP(J7,Ceník!$A$1:$B$33,2,0)</f>
        <v>0</v>
      </c>
      <c r="K9" s="12"/>
      <c r="L9" s="15">
        <f>VLOOKUP(L7,Ceník!$A$1:$B$33,2,0)</f>
        <v>0</v>
      </c>
      <c r="M9" s="12"/>
      <c r="N9" s="15">
        <f>VLOOKUP(N7,Ceník!$A$1:$B$33,2,0)</f>
        <v>0</v>
      </c>
      <c r="O9" s="12"/>
      <c r="P9" s="15">
        <f>VLOOKUP(P7,Ceník!$A$1:$B$33,2,0)</f>
        <v>0</v>
      </c>
      <c r="Q9" s="12"/>
      <c r="R9" s="15">
        <f>VLOOKUP(R7,Ceník!$A$1:$B$33,2,0)</f>
        <v>0</v>
      </c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 t="s">
        <v>38</v>
      </c>
      <c r="C10" s="1"/>
      <c r="D10" s="16">
        <f>(D5*D6)/100/100/100</f>
        <v>2</v>
      </c>
      <c r="E10" s="12"/>
      <c r="F10" s="16">
        <f>(F5*F6)/100/100/100</f>
        <v>0</v>
      </c>
      <c r="G10" s="12"/>
      <c r="H10" s="16">
        <f>(H5*H6)/100/100/100</f>
        <v>0</v>
      </c>
      <c r="I10" s="12"/>
      <c r="J10" s="16">
        <f>(J5*J6)/100/100/100</f>
        <v>0</v>
      </c>
      <c r="K10" s="12"/>
      <c r="L10" s="16">
        <f>(L5*L6)/100/100/100</f>
        <v>0</v>
      </c>
      <c r="M10" s="12"/>
      <c r="N10" s="16">
        <f>(N5*N6)/100/100/100</f>
        <v>0</v>
      </c>
      <c r="O10" s="12"/>
      <c r="P10" s="16">
        <f>(P5*P6)/100/100/100</f>
        <v>0</v>
      </c>
      <c r="Q10" s="12"/>
      <c r="R10" s="16">
        <f>(R5*R6)/100/100/100</f>
        <v>0</v>
      </c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 t="s">
        <v>39</v>
      </c>
      <c r="C11" s="1"/>
      <c r="D11" s="17">
        <f>D9*D10</f>
        <v>7680</v>
      </c>
      <c r="E11" s="12"/>
      <c r="F11" s="17">
        <f>F9*F10</f>
        <v>0</v>
      </c>
      <c r="G11" s="12"/>
      <c r="H11" s="17">
        <f>H9*H10</f>
        <v>0</v>
      </c>
      <c r="I11" s="12"/>
      <c r="J11" s="17">
        <f>J9*J10</f>
        <v>0</v>
      </c>
      <c r="K11" s="12"/>
      <c r="L11" s="17">
        <f>L9*L10</f>
        <v>0</v>
      </c>
      <c r="M11" s="12"/>
      <c r="N11" s="17">
        <f>N9*N10</f>
        <v>0</v>
      </c>
      <c r="O11" s="12"/>
      <c r="P11" s="17">
        <f>P9*P10</f>
        <v>0</v>
      </c>
      <c r="Q11" s="12"/>
      <c r="R11" s="17">
        <f>R9*R10</f>
        <v>0</v>
      </c>
      <c r="S11" s="1"/>
      <c r="T11" s="1"/>
      <c r="U11" s="1"/>
      <c r="V11" s="1"/>
      <c r="W11" s="1"/>
      <c r="X11" s="1"/>
      <c r="Y11" s="1"/>
      <c r="Z11" s="1"/>
    </row>
    <row r="12" spans="1:26" hidden="1">
      <c r="A12" s="1"/>
      <c r="B12" s="1"/>
      <c r="C12" s="1"/>
      <c r="D12" s="18">
        <f>IF(D10&gt;0,1,0)</f>
        <v>1</v>
      </c>
      <c r="E12" s="18">
        <v>0</v>
      </c>
      <c r="F12" s="18">
        <f>IF(F10&gt;0,1,0)</f>
        <v>0</v>
      </c>
      <c r="G12" s="18">
        <v>0</v>
      </c>
      <c r="H12" s="18">
        <f>IF(H10&gt;0,1,0)</f>
        <v>0</v>
      </c>
      <c r="I12" s="18">
        <v>0</v>
      </c>
      <c r="J12" s="18">
        <f>IF(J10&gt;0,1,0)</f>
        <v>0</v>
      </c>
      <c r="K12" s="18">
        <v>0</v>
      </c>
      <c r="L12" s="18">
        <f>IF(L10&gt;0,1,0)</f>
        <v>0</v>
      </c>
      <c r="M12" s="18">
        <v>0</v>
      </c>
      <c r="N12" s="18">
        <f>IF(N10&gt;0,1,0)</f>
        <v>0</v>
      </c>
      <c r="O12" s="18">
        <v>0</v>
      </c>
      <c r="P12" s="18">
        <f>IF(P10&gt;0,1,0)</f>
        <v>0</v>
      </c>
      <c r="Q12" s="18">
        <v>0</v>
      </c>
      <c r="R12" s="18">
        <f>IF(R10&gt;0,1,0)</f>
        <v>0</v>
      </c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92" t="s">
        <v>40</v>
      </c>
      <c r="C15" s="93"/>
      <c r="D15" s="93"/>
      <c r="E15" s="93"/>
      <c r="F15" s="93"/>
      <c r="G15" s="93"/>
      <c r="H15" s="93"/>
      <c r="I15" s="94"/>
      <c r="J15" s="19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95"/>
      <c r="C18" s="55"/>
      <c r="D18" s="55"/>
      <c r="E18" s="53"/>
      <c r="F18" s="20" t="s">
        <v>41</v>
      </c>
      <c r="G18" s="20"/>
      <c r="H18" s="20" t="s">
        <v>42</v>
      </c>
      <c r="I18" s="20"/>
      <c r="J18" s="21" t="s">
        <v>43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96" t="s">
        <v>44</v>
      </c>
      <c r="C19" s="60"/>
      <c r="D19" s="60"/>
      <c r="E19" s="58"/>
      <c r="F19" s="22">
        <v>590</v>
      </c>
      <c r="G19" s="23"/>
      <c r="H19" s="24">
        <f>SUM(D12:R12)</f>
        <v>1</v>
      </c>
      <c r="I19" s="23"/>
      <c r="J19" s="25">
        <f t="shared" ref="J19:J23" si="0">F19*H19</f>
        <v>590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81" t="s">
        <v>45</v>
      </c>
      <c r="C20" s="60"/>
      <c r="D20" s="60"/>
      <c r="E20" s="58"/>
      <c r="F20" s="22">
        <v>10</v>
      </c>
      <c r="G20" s="26"/>
      <c r="H20" s="27">
        <f>J15*2</f>
        <v>0</v>
      </c>
      <c r="I20" s="26"/>
      <c r="J20" s="25">
        <f t="shared" si="0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81" t="s">
        <v>46</v>
      </c>
      <c r="C21" s="60"/>
      <c r="D21" s="60"/>
      <c r="E21" s="58"/>
      <c r="F21" s="22">
        <v>16</v>
      </c>
      <c r="G21" s="26"/>
      <c r="H21" s="27">
        <f>J15*2</f>
        <v>0</v>
      </c>
      <c r="I21" s="26"/>
      <c r="J21" s="25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81" t="s">
        <v>47</v>
      </c>
      <c r="C22" s="60"/>
      <c r="D22" s="60"/>
      <c r="E22" s="58"/>
      <c r="F22" s="22">
        <v>520</v>
      </c>
      <c r="G22" s="26"/>
      <c r="H22" s="23">
        <v>1</v>
      </c>
      <c r="I22" s="26"/>
      <c r="J22" s="25">
        <f t="shared" si="0"/>
        <v>520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82" t="s">
        <v>48</v>
      </c>
      <c r="C23" s="38"/>
      <c r="D23" s="38"/>
      <c r="E23" s="72"/>
      <c r="F23" s="28">
        <v>2780</v>
      </c>
      <c r="G23" s="29"/>
      <c r="H23" s="30">
        <v>1</v>
      </c>
      <c r="I23" s="29"/>
      <c r="J23" s="31">
        <f t="shared" si="0"/>
        <v>2780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87" t="s">
        <v>49</v>
      </c>
      <c r="C26" s="88"/>
      <c r="D26" s="89">
        <f>SUM(D11:R11,J19:J23)</f>
        <v>11570</v>
      </c>
      <c r="E26" s="5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81" t="s">
        <v>50</v>
      </c>
      <c r="C27" s="83"/>
      <c r="D27" s="90">
        <f>(D26*1.15)-D26</f>
        <v>1735.4999999999982</v>
      </c>
      <c r="E27" s="6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81" t="s">
        <v>51</v>
      </c>
      <c r="C28" s="83"/>
      <c r="D28" s="90">
        <f>(D26*1.21)-D26</f>
        <v>2429.6999999999989</v>
      </c>
      <c r="E28" s="6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81" t="s">
        <v>52</v>
      </c>
      <c r="C29" s="83"/>
      <c r="D29" s="90">
        <f>(D26*1.15)</f>
        <v>13305.499999999998</v>
      </c>
      <c r="E29" s="6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82" t="s">
        <v>53</v>
      </c>
      <c r="C30" s="84"/>
      <c r="D30" s="91">
        <f>(D26*1.21)</f>
        <v>13999.699999999999</v>
      </c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formatCells="0" formatColumns="0" formatRows="0"/>
  <mergeCells count="18">
    <mergeCell ref="B20:E20"/>
    <mergeCell ref="B21:E21"/>
    <mergeCell ref="B22:E22"/>
    <mergeCell ref="B23:E23"/>
    <mergeCell ref="B29:C29"/>
    <mergeCell ref="B30:C30"/>
    <mergeCell ref="B2:B3"/>
    <mergeCell ref="B26:C26"/>
    <mergeCell ref="D26:E26"/>
    <mergeCell ref="B27:C27"/>
    <mergeCell ref="D27:E27"/>
    <mergeCell ref="B28:C28"/>
    <mergeCell ref="D28:E28"/>
    <mergeCell ref="D29:E29"/>
    <mergeCell ref="D30:E30"/>
    <mergeCell ref="B15:I15"/>
    <mergeCell ref="B18:E18"/>
    <mergeCell ref="B19:E19"/>
  </mergeCells>
  <dataValidations count="1">
    <dataValidation type="list" allowBlank="1" showErrorMessage="1" sqref="D7 F7 H7 J7 L7 N7 P7 R7">
      <formula1>Ceník!$A:$A</formula1>
    </dataValidation>
  </dataValidations>
  <pageMargins left="0.7" right="0.7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opLeftCell="A2" workbookViewId="0">
      <selection activeCell="A23" sqref="A23"/>
    </sheetView>
  </sheetViews>
  <sheetFormatPr defaultColWidth="12.625" defaultRowHeight="15" customHeight="1"/>
  <cols>
    <col min="1" max="1" width="70.375" customWidth="1"/>
    <col min="2" max="2" width="8" customWidth="1"/>
    <col min="3" max="3" width="8" hidden="1" customWidth="1"/>
    <col min="4" max="6" width="8" customWidth="1"/>
    <col min="7" max="26" width="7.625" customWidth="1"/>
  </cols>
  <sheetData>
    <row r="1" spans="1:26" hidden="1">
      <c r="A1" s="1" t="str">
        <f>"---- VYBRAT ----"</f>
        <v>---- VYBRAT ----</v>
      </c>
      <c r="B1" s="1">
        <v>0</v>
      </c>
      <c r="C1" s="1" t="s">
        <v>54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2" t="str">
        <f>"---- A - Grafosklo jednovrstvé ----"</f>
        <v>---- A - Grafosklo jednovrstvé ----</v>
      </c>
      <c r="B2" s="1"/>
      <c r="C2" s="1" t="s">
        <v>54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34</v>
      </c>
      <c r="B3" s="1">
        <v>3840</v>
      </c>
      <c r="C3" s="1" t="s">
        <v>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 t="s">
        <v>56</v>
      </c>
      <c r="B4" s="1">
        <v>4860</v>
      </c>
      <c r="C4" s="1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 t="s">
        <v>57</v>
      </c>
      <c r="B5" s="1">
        <v>7040</v>
      </c>
      <c r="C5" s="1" t="s">
        <v>55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58</v>
      </c>
      <c r="B6" s="1">
        <v>8700</v>
      </c>
      <c r="C6" s="1" t="s">
        <v>55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 t="s">
        <v>59</v>
      </c>
      <c r="B7" s="1">
        <v>9360</v>
      </c>
      <c r="C7" s="1" t="s">
        <v>55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 t="s">
        <v>60</v>
      </c>
      <c r="B8" s="1">
        <v>4640</v>
      </c>
      <c r="C8" s="1" t="s">
        <v>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 t="s">
        <v>61</v>
      </c>
      <c r="B9" s="1">
        <v>5770</v>
      </c>
      <c r="C9" s="1" t="s">
        <v>55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 t="s">
        <v>62</v>
      </c>
      <c r="B10" s="1">
        <v>8060</v>
      </c>
      <c r="C10" s="1" t="s">
        <v>55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 t="s">
        <v>63</v>
      </c>
      <c r="B11" s="1">
        <v>9830</v>
      </c>
      <c r="C11" s="1" t="s">
        <v>55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 t="s">
        <v>64</v>
      </c>
      <c r="B12" s="1">
        <v>12300</v>
      </c>
      <c r="C12" s="1" t="s">
        <v>55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2" t="str">
        <f>"---- B - Jednobarevná skla – RAL K7 + NCS ----"</f>
        <v>---- B - Jednobarevná skla – RAL K7 + NCS ----</v>
      </c>
      <c r="B13" s="1"/>
      <c r="C13" s="1" t="s">
        <v>54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 t="s">
        <v>65</v>
      </c>
      <c r="B14" s="1">
        <v>4420</v>
      </c>
      <c r="C14" s="1" t="s">
        <v>66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67</v>
      </c>
      <c r="B15" s="1">
        <v>4790</v>
      </c>
      <c r="C15" s="1" t="s">
        <v>66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 t="s">
        <v>68</v>
      </c>
      <c r="B16" s="1">
        <v>4590</v>
      </c>
      <c r="C16" s="1" t="s">
        <v>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69</v>
      </c>
      <c r="B17" s="1">
        <v>6020</v>
      </c>
      <c r="C17" s="1" t="s">
        <v>66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 t="s">
        <v>70</v>
      </c>
      <c r="B18" s="1">
        <v>9980</v>
      </c>
      <c r="C18" s="1" t="s">
        <v>66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 t="s">
        <v>71</v>
      </c>
      <c r="B19" s="1">
        <v>5590</v>
      </c>
      <c r="C19" s="1" t="s">
        <v>66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 t="s">
        <v>72</v>
      </c>
      <c r="B20" s="1">
        <v>6050</v>
      </c>
      <c r="C20" s="1" t="s">
        <v>66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 t="s">
        <v>73</v>
      </c>
      <c r="B21" s="1">
        <v>5610</v>
      </c>
      <c r="C21" s="1" t="s">
        <v>66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 t="s">
        <v>74</v>
      </c>
      <c r="B22" s="1">
        <v>7350</v>
      </c>
      <c r="C22" s="1" t="s">
        <v>66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 t="s">
        <v>75</v>
      </c>
      <c r="B23" s="1">
        <v>11850</v>
      </c>
      <c r="C23" s="1" t="s">
        <v>66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2" t="str">
        <f>"---- C - Jednobarevná skla metalická – Creative metallic  ----"</f>
        <v>---- C - Jednobarevná skla metalická – Creative metallic  ----</v>
      </c>
      <c r="B24" s="1"/>
      <c r="C24" s="1" t="s">
        <v>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76</v>
      </c>
      <c r="B25" s="1">
        <v>5110</v>
      </c>
      <c r="C25" s="1" t="s">
        <v>77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78</v>
      </c>
      <c r="B26" s="1">
        <v>6650</v>
      </c>
      <c r="C26" s="1" t="s">
        <v>77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79</v>
      </c>
      <c r="B27" s="1">
        <v>10620</v>
      </c>
      <c r="C27" s="1" t="s">
        <v>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80</v>
      </c>
      <c r="B28" s="1">
        <v>6390</v>
      </c>
      <c r="C28" s="1" t="s">
        <v>77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81</v>
      </c>
      <c r="B29" s="1">
        <v>7990</v>
      </c>
      <c r="C29" s="1" t="s">
        <v>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82</v>
      </c>
      <c r="B30" s="1">
        <v>12490</v>
      </c>
      <c r="C30" s="1" t="s">
        <v>77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2" t="str">
        <f>"---- D - Jednobarevná skla perleť – stříbrná, zlatá, broznová ----"</f>
        <v>---- D - Jednobarevná skla perleť – stříbrná, zlatá, broznová ----</v>
      </c>
      <c r="B31" s="1"/>
      <c r="C31" s="1" t="s">
        <v>54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83</v>
      </c>
      <c r="B32" s="1">
        <v>7930</v>
      </c>
      <c r="C32" s="1" t="s">
        <v>84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85</v>
      </c>
      <c r="B33" s="1">
        <v>9270</v>
      </c>
      <c r="C33" s="1" t="s">
        <v>84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password="CCCB" sheet="1" objects="1" scenarios="1"/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Návod</vt:lpstr>
      <vt:lpstr>Kalkulátor</vt:lpstr>
      <vt:lpstr>Ceník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Martin Prokeš</cp:lastModifiedBy>
  <dcterms:created xsi:type="dcterms:W3CDTF">2021-05-24T07:39:10Z</dcterms:created>
  <dcterms:modified xsi:type="dcterms:W3CDTF">2021-09-11T09:51:04Z</dcterms:modified>
</cp:coreProperties>
</file>